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amellen\appdata\local\bentley\projectwise\workingdir\ohiodot-pw.bentley.com_ohiodot-pw-02\adam.mellen@dot.ohio.gov\d1153973\"/>
    </mc:Choice>
  </mc:AlternateContent>
  <xr:revisionPtr revIDLastSave="0" documentId="13_ncr:1_{978CCF99-B222-47AE-B571-21A348F6C4DE}" xr6:coauthVersionLast="47" xr6:coauthVersionMax="47" xr10:uidLastSave="{00000000-0000-0000-0000-000000000000}"/>
  <bookViews>
    <workbookView xWindow="-108" yWindow="-108" windowWidth="23256" windowHeight="12456" tabRatio="894" xr2:uid="{00000000-000D-0000-FFFF-FFFF00000000}"/>
  </bookViews>
  <sheets>
    <sheet name="Guardrail Sub-Summary 1" sheetId="6" r:id="rId1"/>
    <sheet name="GR Items" sheetId="8" r:id="rId2"/>
    <sheet name="MED-421-0.20" sheetId="40" r:id="rId3"/>
    <sheet name="MED-421-0.53" sheetId="42" r:id="rId4"/>
    <sheet name="MED-421-0.90" sheetId="67" r:id="rId5"/>
  </sheets>
  <definedNames>
    <definedName name="_xlnm._FilterDatabase" localSheetId="1" hidden="1">'GR Items'!$C$3:$D$3</definedName>
    <definedName name="_xlnm.Print_Area" localSheetId="0">'Guardrail Sub-Summary 1'!$B$2:$T$14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3" i="6" l="1"/>
  <c r="J13" i="6"/>
  <c r="Q13" i="6"/>
  <c r="L11" i="6"/>
  <c r="H10" i="67"/>
  <c r="H9" i="67"/>
  <c r="D11" i="6"/>
  <c r="Q7" i="6"/>
  <c r="H11" i="42"/>
  <c r="L9" i="6"/>
  <c r="I14" i="42"/>
  <c r="G13" i="6"/>
  <c r="M7" i="6"/>
  <c r="L7" i="6"/>
  <c r="H8" i="40"/>
  <c r="E7" i="6"/>
  <c r="I11" i="40"/>
  <c r="I10" i="40"/>
  <c r="H10" i="40"/>
  <c r="I7" i="40"/>
  <c r="I10" i="67"/>
  <c r="J11" i="6" s="1"/>
  <c r="I13" i="67"/>
  <c r="Q11" i="6" s="1"/>
  <c r="I12" i="67"/>
  <c r="M11" i="6" s="1"/>
  <c r="I8" i="67"/>
  <c r="E11" i="6" s="1"/>
  <c r="E13" i="6" s="1"/>
  <c r="O9" i="6"/>
  <c r="O13" i="6" s="1"/>
  <c r="I16" i="42"/>
  <c r="N9" i="6" s="1"/>
  <c r="N13" i="6" s="1"/>
  <c r="I15" i="42"/>
  <c r="M9" i="6" s="1"/>
  <c r="H12" i="42"/>
  <c r="G11" i="42"/>
  <c r="G12" i="42"/>
  <c r="I18" i="42"/>
  <c r="P9" i="6" s="1"/>
  <c r="H7" i="42"/>
  <c r="G13" i="42"/>
  <c r="I13" i="42" s="1"/>
  <c r="K9" i="6" s="1"/>
  <c r="I10" i="42"/>
  <c r="H9" i="6" s="1"/>
  <c r="H13" i="6" s="1"/>
  <c r="G7" i="42"/>
  <c r="I7" i="42" s="1"/>
  <c r="D9" i="6" s="1"/>
  <c r="H9" i="40"/>
  <c r="I8" i="40"/>
  <c r="I7" i="6" s="1"/>
  <c r="I9" i="42"/>
  <c r="G9" i="6" s="1"/>
  <c r="I19" i="42"/>
  <c r="Q9" i="6" s="1"/>
  <c r="I17" i="42"/>
  <c r="I8" i="42"/>
  <c r="F9" i="6" s="1"/>
  <c r="F13" i="6" s="1"/>
  <c r="I9" i="40"/>
  <c r="J7" i="6" s="1"/>
  <c r="D7" i="6"/>
  <c r="L13" i="6" l="1"/>
  <c r="M13" i="6"/>
  <c r="P13" i="6"/>
  <c r="I9" i="67"/>
  <c r="I11" i="6" s="1"/>
  <c r="I12" i="42"/>
  <c r="J9" i="6" s="1"/>
  <c r="I11" i="42"/>
  <c r="I9" i="6" s="1"/>
  <c r="K13" i="6"/>
  <c r="D13" i="6" l="1"/>
</calcChain>
</file>

<file path=xl/sharedStrings.xml><?xml version="1.0" encoding="utf-8"?>
<sst xmlns="http://schemas.openxmlformats.org/spreadsheetml/2006/main" count="217" uniqueCount="92">
  <si>
    <t>EACH</t>
  </si>
  <si>
    <t>FT</t>
  </si>
  <si>
    <t>GUARDRAIL REMOVED</t>
  </si>
  <si>
    <t>LOCATION</t>
  </si>
  <si>
    <t>ITEM</t>
  </si>
  <si>
    <t>DESCRIPTION</t>
  </si>
  <si>
    <t>UNIT</t>
  </si>
  <si>
    <t>QUANTITY</t>
  </si>
  <si>
    <t>TOTAL</t>
  </si>
  <si>
    <t>LABEL</t>
  </si>
  <si>
    <t>ITEM CODE</t>
  </si>
  <si>
    <t>A</t>
  </si>
  <si>
    <t>B</t>
  </si>
  <si>
    <t>C</t>
  </si>
  <si>
    <t>ANCHOR ASSEMBLY REMOVED, TYPE T</t>
  </si>
  <si>
    <t>STA</t>
  </si>
  <si>
    <t>202E42040</t>
  </si>
  <si>
    <t>626E00110</t>
  </si>
  <si>
    <t>BARRIER REFLECTOR, TYPE 2 (BIDIRECTIONAL)</t>
  </si>
  <si>
    <t>E</t>
  </si>
  <si>
    <t>F</t>
  </si>
  <si>
    <t>G</t>
  </si>
  <si>
    <t>H</t>
  </si>
  <si>
    <t>J</t>
  </si>
  <si>
    <t>202E38000</t>
  </si>
  <si>
    <t>K</t>
  </si>
  <si>
    <t>PLAN SPLIT</t>
  </si>
  <si>
    <t>EMBANKMENT, AS PER PLAN</t>
  </si>
  <si>
    <t>203E20001</t>
  </si>
  <si>
    <t>CY</t>
  </si>
  <si>
    <t>GUARDRAIL QUANTITIES</t>
  </si>
  <si>
    <t>BRIDGE TERMINAL ASSEMBLY REMOVED</t>
  </si>
  <si>
    <t>202E47000</t>
  </si>
  <si>
    <t>D</t>
  </si>
  <si>
    <t>ANCHOR ASSEMBLY REMOVED, TYPE E</t>
  </si>
  <si>
    <t>REFERENCE SHEET NO.</t>
  </si>
  <si>
    <t>202E42010</t>
  </si>
  <si>
    <t>GUARDRAIL REMOVED, BARRIER DESIGN</t>
  </si>
  <si>
    <t>IMPACT ATTENUATOR REMOVED</t>
  </si>
  <si>
    <t>GUARDRAIL, BARRIER DESIGN, TYPE MGS</t>
  </si>
  <si>
    <t>ANCHOR ASSEMBLY, MGS TYPE E (MASH 2016)</t>
  </si>
  <si>
    <t>L</t>
  </si>
  <si>
    <t>ANCHOR ASSEMBLY, MGS TYPE T</t>
  </si>
  <si>
    <t>M</t>
  </si>
  <si>
    <t>N</t>
  </si>
  <si>
    <t>P</t>
  </si>
  <si>
    <t>R</t>
  </si>
  <si>
    <t>IMPACT ATTENUATOR, TYPE 1 (BIDIRECTIONAL)</t>
  </si>
  <si>
    <t>IMPACT ATTENUATOR, TYPE 2 (BIDIRECTIONAL)</t>
  </si>
  <si>
    <t>202E38300</t>
  </si>
  <si>
    <t>202E47800</t>
  </si>
  <si>
    <t>606E15550</t>
  </si>
  <si>
    <t>606E26150</t>
  </si>
  <si>
    <t>606E26550</t>
  </si>
  <si>
    <t>606E60012</t>
  </si>
  <si>
    <t>606E60028</t>
  </si>
  <si>
    <t>GUARDRAIL, TYPE MGS WITH LONG POSTS</t>
  </si>
  <si>
    <t>606E15100</t>
  </si>
  <si>
    <t>RESHAPING UNDER GUARDRAIL, AS PER PLAN</t>
  </si>
  <si>
    <t>209E15001</t>
  </si>
  <si>
    <t>LEFT</t>
  </si>
  <si>
    <t>RIGHT</t>
  </si>
  <si>
    <t>I</t>
  </si>
  <si>
    <t>GUARDRAIL, TYPE 5</t>
  </si>
  <si>
    <t>BRIDGE TERMINAL ASSEMBLY, TYPE 1</t>
  </si>
  <si>
    <t>ANCHOR ASSEMBLY REMOVED, TYPE B</t>
  </si>
  <si>
    <t>ANCHOR ASSEMBLY, MGS TYPE B</t>
  </si>
  <si>
    <t>O</t>
  </si>
  <si>
    <t>606E15200</t>
  </si>
  <si>
    <t>GUARDRAIL, TYPE MGS HALF POST SPACING WITH LONG POSTS</t>
  </si>
  <si>
    <t>S</t>
  </si>
  <si>
    <t>T</t>
  </si>
  <si>
    <t>BRIDGE TERMINAL ASSEMBLY, TYPE 2</t>
  </si>
  <si>
    <t>202E42050</t>
  </si>
  <si>
    <t>606E13000</t>
  </si>
  <si>
    <t>606E26050</t>
  </si>
  <si>
    <t>606E35000</t>
  </si>
  <si>
    <t>606E35100</t>
  </si>
  <si>
    <t>ANCHOR ASSEMBLY, TYPE T</t>
  </si>
  <si>
    <t>MED-421-0.20</t>
  </si>
  <si>
    <t>MED-421-0.53</t>
  </si>
  <si>
    <t>MED-421-0.90</t>
  </si>
  <si>
    <t>BRIDGE TERMINAL ASSEMBLY, TYPE 4</t>
  </si>
  <si>
    <t>MED-421-0.20 ESTIMATED QUANTITIES</t>
  </si>
  <si>
    <t>MED-421-0.53 ESTIMATED QUANTITIES</t>
  </si>
  <si>
    <t>RAISING TYPE 5 GUARDRAIL</t>
  </si>
  <si>
    <t>BRIDGE TERMINAL ASSEMBLY REMOVED, AS PER PLAN</t>
  </si>
  <si>
    <t>MED-421-0.90 ESTIMATED QUANTITIES</t>
  </si>
  <si>
    <t>01/STR</t>
  </si>
  <si>
    <t>ALL QUANTITIES CARRIED TO GENERAL SUMMARY (01/STR)</t>
  </si>
  <si>
    <t>ALL QUANTITIES CARRIED TO THE GUARDRAIL SUB-SUMMARY</t>
  </si>
  <si>
    <t>GUARDRAIL, TYPE MGS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</si>
</sst>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.000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5"/>
      <name val="Arial"/>
      <family val="2"/>
    </font>
    <font>
      <sz val="6"/>
      <name val="Arial"/>
      <family val="2"/>
    </font>
    <font>
      <sz val="12"/>
      <name val="Arial"/>
      <family val="2"/>
    </font>
    <font>
      <sz val="8"/>
      <name val="Arial"/>
    </font>
    <font>
      <b/>
      <i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22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5" fillId="0" borderId="10" xfId="0" applyFont="1" applyBorder="1" applyAlignment="1">
      <alignment vertical="center" textRotation="90"/>
    </xf>
    <xf numFmtId="0" fontId="5" fillId="0" borderId="0" xfId="0" applyFont="1" applyAlignment="1">
      <alignment vertical="center" textRotation="90"/>
    </xf>
    <xf numFmtId="0" fontId="3" fillId="0" borderId="10" xfId="0" applyFont="1" applyBorder="1" applyAlignment="1">
      <alignment vertical="center" textRotation="90"/>
    </xf>
    <xf numFmtId="0" fontId="3" fillId="0" borderId="0" xfId="0" applyFont="1" applyAlignment="1">
      <alignment vertical="center" textRotation="90"/>
    </xf>
    <xf numFmtId="0" fontId="2" fillId="0" borderId="1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1" fillId="0" borderId="0" xfId="1"/>
    <xf numFmtId="0" fontId="1" fillId="0" borderId="0" xfId="1" applyAlignment="1">
      <alignment horizontal="center" vertical="center"/>
    </xf>
    <xf numFmtId="0" fontId="1" fillId="0" borderId="0" xfId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11" fontId="10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left" vertical="center"/>
    </xf>
    <xf numFmtId="0" fontId="10" fillId="0" borderId="0" xfId="1" applyFont="1"/>
    <xf numFmtId="11" fontId="10" fillId="0" borderId="0" xfId="1" quotePrefix="1" applyNumberFormat="1" applyFont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0" fillId="0" borderId="6" xfId="1" applyFont="1" applyBorder="1" applyAlignment="1">
      <alignment horizontal="left" vertical="center"/>
    </xf>
    <xf numFmtId="0" fontId="10" fillId="0" borderId="4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vertical="center"/>
    </xf>
    <xf numFmtId="1" fontId="10" fillId="0" borderId="5" xfId="1" applyNumberFormat="1" applyFont="1" applyBorder="1" applyAlignment="1">
      <alignment horizontal="center" vertical="center"/>
    </xf>
    <xf numFmtId="2" fontId="10" fillId="0" borderId="5" xfId="1" applyNumberFormat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vertical="center"/>
    </xf>
    <xf numFmtId="1" fontId="10" fillId="0" borderId="17" xfId="1" applyNumberFormat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164" fontId="10" fillId="0" borderId="6" xfId="1" applyNumberFormat="1" applyFont="1" applyBorder="1" applyAlignment="1">
      <alignment horizontal="center" vertical="center"/>
    </xf>
    <xf numFmtId="164" fontId="10" fillId="0" borderId="5" xfId="1" applyNumberFormat="1" applyFont="1" applyBorder="1" applyAlignment="1">
      <alignment horizontal="center" vertical="center"/>
    </xf>
    <xf numFmtId="2" fontId="10" fillId="0" borderId="13" xfId="1" applyNumberFormat="1" applyFont="1" applyBorder="1" applyAlignment="1">
      <alignment horizontal="center" vertical="center"/>
    </xf>
    <xf numFmtId="164" fontId="10" fillId="0" borderId="2" xfId="1" applyNumberFormat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3" xfId="1" applyFont="1" applyBorder="1" applyAlignment="1">
      <alignment horizontal="center" vertical="center"/>
    </xf>
    <xf numFmtId="0" fontId="10" fillId="0" borderId="13" xfId="1" applyFont="1" applyBorder="1" applyAlignment="1">
      <alignment vertical="center"/>
    </xf>
    <xf numFmtId="2" fontId="10" fillId="0" borderId="2" xfId="1" applyNumberFormat="1" applyFont="1" applyBorder="1" applyAlignment="1">
      <alignment horizontal="center" vertical="center"/>
    </xf>
    <xf numFmtId="0" fontId="10" fillId="0" borderId="28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3" xfId="1" applyFont="1" applyBorder="1" applyAlignment="1">
      <alignment horizontal="left" vertical="center"/>
    </xf>
    <xf numFmtId="164" fontId="10" fillId="0" borderId="3" xfId="1" applyNumberFormat="1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textRotation="90" wrapText="1"/>
    </xf>
    <xf numFmtId="0" fontId="13" fillId="0" borderId="2" xfId="0" applyFont="1" applyBorder="1" applyAlignment="1">
      <alignment horizontal="center" textRotation="90" wrapText="1"/>
    </xf>
    <xf numFmtId="0" fontId="13" fillId="0" borderId="7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165" fontId="14" fillId="0" borderId="4" xfId="0" applyNumberFormat="1" applyFont="1" applyBorder="1" applyAlignment="1">
      <alignment horizontal="center" vertical="center"/>
    </xf>
    <xf numFmtId="3" fontId="14" fillId="0" borderId="2" xfId="0" applyNumberFormat="1" applyFont="1" applyBorder="1" applyAlignment="1">
      <alignment horizontal="center" vertical="center"/>
    </xf>
    <xf numFmtId="166" fontId="14" fillId="0" borderId="2" xfId="0" applyNumberFormat="1" applyFont="1" applyBorder="1" applyAlignment="1">
      <alignment horizontal="center" vertical="center"/>
    </xf>
    <xf numFmtId="166" fontId="14" fillId="0" borderId="3" xfId="0" applyNumberFormat="1" applyFont="1" applyBorder="1" applyAlignment="1">
      <alignment horizontal="center" vertical="center"/>
    </xf>
    <xf numFmtId="3" fontId="14" fillId="0" borderId="3" xfId="0" applyNumberFormat="1" applyFont="1" applyBorder="1" applyAlignment="1">
      <alignment horizontal="center" vertical="center"/>
    </xf>
    <xf numFmtId="3" fontId="14" fillId="0" borderId="6" xfId="0" applyNumberFormat="1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2" fontId="14" fillId="0" borderId="2" xfId="0" applyNumberFormat="1" applyFont="1" applyBorder="1" applyAlignment="1">
      <alignment horizontal="center" vertical="center"/>
    </xf>
    <xf numFmtId="164" fontId="14" fillId="0" borderId="2" xfId="0" applyNumberFormat="1" applyFont="1" applyBorder="1" applyAlignment="1">
      <alignment horizontal="center" vertical="center"/>
    </xf>
    <xf numFmtId="1" fontId="14" fillId="0" borderId="2" xfId="0" applyNumberFormat="1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164" fontId="14" fillId="0" borderId="14" xfId="0" applyNumberFormat="1" applyFont="1" applyBorder="1" applyAlignment="1">
      <alignment horizontal="center" vertical="center"/>
    </xf>
    <xf numFmtId="3" fontId="14" fillId="0" borderId="13" xfId="0" applyNumberFormat="1" applyFont="1" applyBorder="1" applyAlignment="1">
      <alignment horizontal="center" vertical="center"/>
    </xf>
    <xf numFmtId="2" fontId="14" fillId="0" borderId="13" xfId="0" applyNumberFormat="1" applyFont="1" applyBorder="1" applyAlignment="1">
      <alignment horizontal="center" vertical="center"/>
    </xf>
    <xf numFmtId="1" fontId="14" fillId="0" borderId="13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64" fontId="10" fillId="0" borderId="13" xfId="1" applyNumberFormat="1" applyFont="1" applyBorder="1" applyAlignment="1">
      <alignment horizontal="center" vertical="center"/>
    </xf>
    <xf numFmtId="164" fontId="10" fillId="0" borderId="29" xfId="1" applyNumberFormat="1" applyFont="1" applyBorder="1" applyAlignment="1">
      <alignment horizontal="center" vertical="center"/>
    </xf>
    <xf numFmtId="1" fontId="10" fillId="0" borderId="13" xfId="1" applyNumberFormat="1" applyFont="1" applyBorder="1" applyAlignment="1">
      <alignment horizontal="center" vertical="center"/>
    </xf>
    <xf numFmtId="1" fontId="10" fillId="0" borderId="29" xfId="1" applyNumberFormat="1" applyFont="1" applyBorder="1" applyAlignment="1">
      <alignment horizontal="center" vertical="center"/>
    </xf>
    <xf numFmtId="3" fontId="15" fillId="0" borderId="8" xfId="0" applyNumberFormat="1" applyFont="1" applyBorder="1" applyAlignment="1">
      <alignment horizontal="center" vertical="center"/>
    </xf>
    <xf numFmtId="3" fontId="15" fillId="0" borderId="9" xfId="0" applyNumberFormat="1" applyFont="1" applyBorder="1" applyAlignment="1">
      <alignment horizontal="center" vertical="center"/>
    </xf>
    <xf numFmtId="2" fontId="15" fillId="0" borderId="8" xfId="0" applyNumberFormat="1" applyFont="1" applyBorder="1" applyAlignment="1">
      <alignment horizontal="center" vertical="center"/>
    </xf>
    <xf numFmtId="2" fontId="15" fillId="0" borderId="9" xfId="0" applyNumberFormat="1" applyFont="1" applyBorder="1" applyAlignment="1">
      <alignment horizontal="center" vertical="center"/>
    </xf>
    <xf numFmtId="165" fontId="15" fillId="0" borderId="8" xfId="0" applyNumberFormat="1" applyFont="1" applyBorder="1" applyAlignment="1">
      <alignment horizontal="center" vertical="center"/>
    </xf>
    <xf numFmtId="165" fontId="15" fillId="0" borderId="9" xfId="0" applyNumberFormat="1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4" fontId="15" fillId="0" borderId="8" xfId="0" applyNumberFormat="1" applyFont="1" applyBorder="1" applyAlignment="1">
      <alignment horizontal="center" vertical="center"/>
    </xf>
    <xf numFmtId="4" fontId="15" fillId="0" borderId="9" xfId="0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1" fillId="0" borderId="24" xfId="1" applyFont="1" applyBorder="1" applyAlignment="1">
      <alignment horizontal="center" vertical="center"/>
    </xf>
    <xf numFmtId="0" fontId="11" fillId="0" borderId="25" xfId="1" applyFont="1" applyBorder="1" applyAlignment="1">
      <alignment horizontal="center" vertical="center"/>
    </xf>
    <xf numFmtId="0" fontId="11" fillId="0" borderId="26" xfId="1" applyFont="1" applyBorder="1" applyAlignment="1">
      <alignment horizontal="center" vertical="center"/>
    </xf>
    <xf numFmtId="0" fontId="11" fillId="0" borderId="16" xfId="1" applyFont="1" applyBorder="1" applyAlignment="1">
      <alignment horizontal="center" vertical="center"/>
    </xf>
    <xf numFmtId="0" fontId="11" fillId="0" borderId="17" xfId="1" applyFont="1" applyBorder="1" applyAlignment="1">
      <alignment horizontal="center" vertical="center"/>
    </xf>
    <xf numFmtId="0" fontId="11" fillId="0" borderId="15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0" borderId="6" xfId="1" applyFont="1" applyBorder="1" applyAlignment="1">
      <alignment horizontal="left" vertical="center"/>
    </xf>
    <xf numFmtId="0" fontId="11" fillId="0" borderId="1" xfId="1" applyFont="1" applyBorder="1" applyAlignment="1">
      <alignment horizontal="left" vertical="center"/>
    </xf>
    <xf numFmtId="0" fontId="11" fillId="0" borderId="18" xfId="1" applyFont="1" applyBorder="1" applyAlignment="1">
      <alignment horizontal="center" vertical="center"/>
    </xf>
    <xf numFmtId="0" fontId="11" fillId="0" borderId="27" xfId="1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1</xdr:row>
      <xdr:rowOff>0</xdr:rowOff>
    </xdr:from>
    <xdr:to>
      <xdr:col>21</xdr:col>
      <xdr:colOff>0</xdr:colOff>
      <xdr:row>1</xdr:row>
      <xdr:rowOff>0</xdr:rowOff>
    </xdr:to>
    <xdr:sp macro="" textlink="">
      <xdr:nvSpPr>
        <xdr:cNvPr id="5121" name="Text 1">
          <a:extLst>
            <a:ext uri="{FF2B5EF4-FFF2-40B4-BE49-F238E27FC236}">
              <a16:creationId xmlns:a16="http://schemas.microsoft.com/office/drawing/2014/main" id="{00000000-0008-0000-0000-000001140000}"/>
            </a:ext>
          </a:extLst>
        </xdr:cNvPr>
        <xdr:cNvSpPr txBox="1">
          <a:spLocks noChangeArrowheads="1"/>
        </xdr:cNvSpPr>
      </xdr:nvSpPr>
      <xdr:spPr bwMode="auto">
        <a:xfrm>
          <a:off x="1685925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EngraversGothic BT"/>
            </a:rPr>
            <a:t>CALC BY _JPF_</a:t>
          </a:r>
        </a:p>
        <a:p>
          <a:pPr algn="ctr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EngraversGothic BT"/>
            </a:rPr>
            <a:t>CHK'D BY _MJS_</a:t>
          </a:r>
        </a:p>
      </xdr:txBody>
    </xdr:sp>
    <xdr:clientData/>
  </xdr:twoCellAnchor>
  <xdr:twoCellAnchor>
    <xdr:from>
      <xdr:col>21</xdr:col>
      <xdr:colOff>0</xdr:colOff>
      <xdr:row>1</xdr:row>
      <xdr:rowOff>0</xdr:rowOff>
    </xdr:from>
    <xdr:to>
      <xdr:col>21</xdr:col>
      <xdr:colOff>0</xdr:colOff>
      <xdr:row>1</xdr:row>
      <xdr:rowOff>0</xdr:rowOff>
    </xdr:to>
    <xdr:sp macro="" textlink="">
      <xdr:nvSpPr>
        <xdr:cNvPr id="5122" name="Text 2">
          <a:extLst>
            <a:ext uri="{FF2B5EF4-FFF2-40B4-BE49-F238E27FC236}">
              <a16:creationId xmlns:a16="http://schemas.microsoft.com/office/drawing/2014/main" id="{00000000-0008-0000-0000-000002140000}"/>
            </a:ext>
          </a:extLst>
        </xdr:cNvPr>
        <xdr:cNvSpPr txBox="1">
          <a:spLocks noChangeArrowheads="1"/>
        </xdr:cNvSpPr>
      </xdr:nvSpPr>
      <xdr:spPr bwMode="auto">
        <a:xfrm>
          <a:off x="1685925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45720" tIns="41148" rIns="45720" bIns="41148" anchor="ctr" upright="1"/>
        <a:lstStyle/>
        <a:p>
          <a:pPr algn="ctr" rtl="0">
            <a:defRPr sz="1000"/>
          </a:pPr>
          <a:r>
            <a:rPr lang="en-US" sz="2000" b="1" i="0" u="none" strike="noStrike" baseline="0">
              <a:solidFill>
                <a:srgbClr val="000000"/>
              </a:solidFill>
              <a:latin typeface="CG Omega"/>
            </a:rPr>
            <a:t>ROADWAY SUB-SUMMARY</a:t>
          </a:r>
        </a:p>
      </xdr:txBody>
    </xdr:sp>
    <xdr:clientData/>
  </xdr:twoCellAnchor>
  <xdr:twoCellAnchor>
    <xdr:from>
      <xdr:col>21</xdr:col>
      <xdr:colOff>0</xdr:colOff>
      <xdr:row>1</xdr:row>
      <xdr:rowOff>0</xdr:rowOff>
    </xdr:from>
    <xdr:to>
      <xdr:col>21</xdr:col>
      <xdr:colOff>0</xdr:colOff>
      <xdr:row>1</xdr:row>
      <xdr:rowOff>0</xdr:rowOff>
    </xdr:to>
    <xdr:sp macro="" textlink="">
      <xdr:nvSpPr>
        <xdr:cNvPr id="5123" name="Text 3">
          <a:extLst>
            <a:ext uri="{FF2B5EF4-FFF2-40B4-BE49-F238E27FC236}">
              <a16:creationId xmlns:a16="http://schemas.microsoft.com/office/drawing/2014/main" id="{00000000-0008-0000-0000-000003140000}"/>
            </a:ext>
          </a:extLst>
        </xdr:cNvPr>
        <xdr:cNvSpPr txBox="1">
          <a:spLocks noChangeArrowheads="1"/>
        </xdr:cNvSpPr>
      </xdr:nvSpPr>
      <xdr:spPr bwMode="auto">
        <a:xfrm>
          <a:off x="1685925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36576" tIns="27432" rIns="36576" bIns="27432" anchor="ctr" upright="1"/>
        <a:lstStyle/>
        <a:p>
          <a:pPr algn="ctr" rtl="0">
            <a:defRPr sz="1000"/>
          </a:pPr>
          <a:r>
            <a:rPr lang="en-US" sz="2000" b="1" i="0" u="none" strike="noStrike" baseline="0">
              <a:solidFill>
                <a:srgbClr val="000000"/>
              </a:solidFill>
              <a:latin typeface="CG Omega"/>
            </a:rPr>
            <a:t>ERI-61-1.74</a:t>
          </a:r>
        </a:p>
      </xdr:txBody>
    </xdr:sp>
    <xdr:clientData/>
  </xdr:twoCellAnchor>
  <xdr:twoCellAnchor>
    <xdr:from>
      <xdr:col>21</xdr:col>
      <xdr:colOff>0</xdr:colOff>
      <xdr:row>1</xdr:row>
      <xdr:rowOff>0</xdr:rowOff>
    </xdr:from>
    <xdr:to>
      <xdr:col>21</xdr:col>
      <xdr:colOff>0</xdr:colOff>
      <xdr:row>1</xdr:row>
      <xdr:rowOff>0</xdr:rowOff>
    </xdr:to>
    <xdr:sp macro="" textlink="">
      <xdr:nvSpPr>
        <xdr:cNvPr id="5124" name="Oval 4">
          <a:extLst>
            <a:ext uri="{FF2B5EF4-FFF2-40B4-BE49-F238E27FC236}">
              <a16:creationId xmlns:a16="http://schemas.microsoft.com/office/drawing/2014/main" id="{00000000-0008-0000-0000-000004140000}"/>
            </a:ext>
          </a:extLst>
        </xdr:cNvPr>
        <xdr:cNvSpPr>
          <a:spLocks noChangeArrowheads="1"/>
        </xdr:cNvSpPr>
      </xdr:nvSpPr>
      <xdr:spPr bwMode="auto">
        <a:xfrm>
          <a:off x="16859250" y="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21</xdr:col>
      <xdr:colOff>0</xdr:colOff>
      <xdr:row>1</xdr:row>
      <xdr:rowOff>0</xdr:rowOff>
    </xdr:from>
    <xdr:to>
      <xdr:col>21</xdr:col>
      <xdr:colOff>0</xdr:colOff>
      <xdr:row>1</xdr:row>
      <xdr:rowOff>0</xdr:rowOff>
    </xdr:to>
    <xdr:sp macro="" textlink="">
      <xdr:nvSpPr>
        <xdr:cNvPr id="5125" name="Line 5">
          <a:extLst>
            <a:ext uri="{FF2B5EF4-FFF2-40B4-BE49-F238E27FC236}">
              <a16:creationId xmlns:a16="http://schemas.microsoft.com/office/drawing/2014/main" id="{00000000-0008-0000-0000-000005140000}"/>
            </a:ext>
          </a:extLst>
        </xdr:cNvPr>
        <xdr:cNvSpPr>
          <a:spLocks noChangeShapeType="1"/>
        </xdr:cNvSpPr>
      </xdr:nvSpPr>
      <xdr:spPr bwMode="auto">
        <a:xfrm>
          <a:off x="1685925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1</xdr:row>
      <xdr:rowOff>0</xdr:rowOff>
    </xdr:from>
    <xdr:to>
      <xdr:col>21</xdr:col>
      <xdr:colOff>0</xdr:colOff>
      <xdr:row>1</xdr:row>
      <xdr:rowOff>0</xdr:rowOff>
    </xdr:to>
    <xdr:sp macro="" textlink="">
      <xdr:nvSpPr>
        <xdr:cNvPr id="5126" name="Line 6">
          <a:extLst>
            <a:ext uri="{FF2B5EF4-FFF2-40B4-BE49-F238E27FC236}">
              <a16:creationId xmlns:a16="http://schemas.microsoft.com/office/drawing/2014/main" id="{00000000-0008-0000-0000-000006140000}"/>
            </a:ext>
          </a:extLst>
        </xdr:cNvPr>
        <xdr:cNvSpPr>
          <a:spLocks noChangeShapeType="1"/>
        </xdr:cNvSpPr>
      </xdr:nvSpPr>
      <xdr:spPr bwMode="auto">
        <a:xfrm>
          <a:off x="16859250" y="0"/>
          <a:ext cx="0" cy="0"/>
        </a:xfrm>
        <a:prstGeom prst="line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3</xdr:row>
      <xdr:rowOff>838200</xdr:rowOff>
    </xdr:from>
    <xdr:to>
      <xdr:col>21</xdr:col>
      <xdr:colOff>0</xdr:colOff>
      <xdr:row>3</xdr:row>
      <xdr:rowOff>838200</xdr:rowOff>
    </xdr:to>
    <xdr:sp macro="" textlink="">
      <xdr:nvSpPr>
        <xdr:cNvPr id="5132" name="Line 12">
          <a:extLst>
            <a:ext uri="{FF2B5EF4-FFF2-40B4-BE49-F238E27FC236}">
              <a16:creationId xmlns:a16="http://schemas.microsoft.com/office/drawing/2014/main" id="{00000000-0008-0000-0000-00000C140000}"/>
            </a:ext>
          </a:extLst>
        </xdr:cNvPr>
        <xdr:cNvSpPr>
          <a:spLocks noChangeShapeType="1"/>
        </xdr:cNvSpPr>
      </xdr:nvSpPr>
      <xdr:spPr bwMode="auto">
        <a:xfrm>
          <a:off x="16859250" y="1295400"/>
          <a:ext cx="0" cy="0"/>
        </a:xfrm>
        <a:prstGeom prst="line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"/>
  <sheetViews>
    <sheetView showZeros="0" tabSelected="1" zoomScale="80" zoomScaleNormal="80" workbookViewId="0">
      <pane ySplit="5" topLeftCell="A6" activePane="bottomLeft" state="frozen"/>
      <selection pane="bottomLeft" activeCell="E13" sqref="E13:E14"/>
    </sheetView>
  </sheetViews>
  <sheetFormatPr defaultColWidth="9.109375" defaultRowHeight="13.2" x14ac:dyDescent="0.25"/>
  <cols>
    <col min="1" max="1" width="10.44140625" style="1" customWidth="1"/>
    <col min="2" max="2" width="13.33203125" style="1" customWidth="1"/>
    <col min="3" max="3" width="37.88671875" style="1" bestFit="1" customWidth="1"/>
    <col min="4" max="16" width="10.33203125" style="1" customWidth="1"/>
    <col min="17" max="18" width="10" style="3" customWidth="1"/>
    <col min="19" max="19" width="6.109375" style="3" customWidth="1"/>
    <col min="20" max="20" width="8.33203125" style="3" customWidth="1"/>
    <col min="21" max="16384" width="9.109375" style="1"/>
  </cols>
  <sheetData>
    <row r="1" spans="1:21" ht="30" customHeight="1" thickBot="1" x14ac:dyDescent="0.3">
      <c r="A1" s="86" t="s">
        <v>30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8"/>
    </row>
    <row r="2" spans="1:21" ht="12" customHeight="1" x14ac:dyDescent="0.25">
      <c r="A2" s="89" t="s">
        <v>26</v>
      </c>
      <c r="B2" s="98" t="s">
        <v>35</v>
      </c>
      <c r="C2" s="101" t="s">
        <v>3</v>
      </c>
      <c r="D2" s="48" t="s">
        <v>11</v>
      </c>
      <c r="E2" s="49" t="s">
        <v>12</v>
      </c>
      <c r="F2" s="49" t="s">
        <v>13</v>
      </c>
      <c r="G2" s="49" t="s">
        <v>33</v>
      </c>
      <c r="H2" s="49" t="s">
        <v>19</v>
      </c>
      <c r="I2" s="49"/>
      <c r="J2" s="49" t="s">
        <v>20</v>
      </c>
      <c r="K2" s="49" t="s">
        <v>22</v>
      </c>
      <c r="L2" s="49" t="s">
        <v>62</v>
      </c>
      <c r="M2" s="49" t="s">
        <v>23</v>
      </c>
      <c r="N2" s="49" t="s">
        <v>25</v>
      </c>
      <c r="O2" s="49" t="s">
        <v>41</v>
      </c>
      <c r="P2" s="49" t="s">
        <v>43</v>
      </c>
      <c r="Q2" s="49"/>
      <c r="R2" s="4"/>
      <c r="S2" s="5"/>
      <c r="T2" s="5"/>
      <c r="U2" s="5"/>
    </row>
    <row r="3" spans="1:21" ht="12" customHeight="1" x14ac:dyDescent="0.25">
      <c r="A3" s="90"/>
      <c r="B3" s="99"/>
      <c r="C3" s="102"/>
      <c r="D3" s="50">
        <v>202</v>
      </c>
      <c r="E3" s="51">
        <v>202</v>
      </c>
      <c r="F3" s="51">
        <v>202</v>
      </c>
      <c r="G3" s="51">
        <v>202</v>
      </c>
      <c r="H3" s="51">
        <v>202</v>
      </c>
      <c r="I3" s="51">
        <v>203</v>
      </c>
      <c r="J3" s="51">
        <v>209</v>
      </c>
      <c r="K3" s="51">
        <v>606</v>
      </c>
      <c r="L3" s="51">
        <v>606</v>
      </c>
      <c r="M3" s="51">
        <v>606</v>
      </c>
      <c r="N3" s="51">
        <v>606</v>
      </c>
      <c r="O3" s="51">
        <v>606</v>
      </c>
      <c r="P3" s="51">
        <v>606</v>
      </c>
      <c r="Q3" s="51">
        <v>626</v>
      </c>
      <c r="R3" s="4"/>
      <c r="S3" s="5"/>
      <c r="T3" s="5"/>
      <c r="U3" s="5"/>
    </row>
    <row r="4" spans="1:21" ht="138.75" customHeight="1" x14ac:dyDescent="0.25">
      <c r="A4" s="90"/>
      <c r="B4" s="99"/>
      <c r="C4" s="102"/>
      <c r="D4" s="52" t="s">
        <v>2</v>
      </c>
      <c r="E4" s="53" t="s">
        <v>34</v>
      </c>
      <c r="F4" s="53" t="s">
        <v>14</v>
      </c>
      <c r="G4" s="53" t="s">
        <v>31</v>
      </c>
      <c r="H4" s="53" t="s">
        <v>86</v>
      </c>
      <c r="I4" s="53" t="s">
        <v>27</v>
      </c>
      <c r="J4" s="53" t="s">
        <v>58</v>
      </c>
      <c r="K4" s="53" t="s">
        <v>63</v>
      </c>
      <c r="L4" s="53" t="s">
        <v>91</v>
      </c>
      <c r="M4" s="53" t="s">
        <v>40</v>
      </c>
      <c r="N4" s="53" t="s">
        <v>78</v>
      </c>
      <c r="O4" s="53" t="s">
        <v>82</v>
      </c>
      <c r="P4" s="53" t="s">
        <v>85</v>
      </c>
      <c r="Q4" s="53" t="s">
        <v>18</v>
      </c>
      <c r="R4" s="6"/>
      <c r="S4" s="7"/>
      <c r="T4" s="7"/>
      <c r="U4" s="7"/>
    </row>
    <row r="5" spans="1:21" ht="12" customHeight="1" thickBot="1" x14ac:dyDescent="0.3">
      <c r="A5" s="91"/>
      <c r="B5" s="100"/>
      <c r="C5" s="103"/>
      <c r="D5" s="54" t="s">
        <v>1</v>
      </c>
      <c r="E5" s="55" t="s">
        <v>0</v>
      </c>
      <c r="F5" s="55" t="s">
        <v>0</v>
      </c>
      <c r="G5" s="55" t="s">
        <v>0</v>
      </c>
      <c r="H5" s="55" t="s">
        <v>0</v>
      </c>
      <c r="I5" s="55" t="s">
        <v>29</v>
      </c>
      <c r="J5" s="55" t="s">
        <v>15</v>
      </c>
      <c r="K5" s="55" t="s">
        <v>1</v>
      </c>
      <c r="L5" s="55" t="s">
        <v>1</v>
      </c>
      <c r="M5" s="55" t="s">
        <v>0</v>
      </c>
      <c r="N5" s="55" t="s">
        <v>0</v>
      </c>
      <c r="O5" s="55" t="s">
        <v>0</v>
      </c>
      <c r="P5" s="55" t="s">
        <v>1</v>
      </c>
      <c r="Q5" s="55" t="s">
        <v>0</v>
      </c>
      <c r="R5" s="6"/>
      <c r="S5" s="7"/>
      <c r="T5" s="7"/>
      <c r="U5" s="7"/>
    </row>
    <row r="6" spans="1:21" ht="15" customHeight="1" x14ac:dyDescent="0.25">
      <c r="A6" s="56"/>
      <c r="B6" s="57"/>
      <c r="C6" s="57"/>
      <c r="D6" s="58"/>
      <c r="E6" s="59"/>
      <c r="F6" s="59"/>
      <c r="G6" s="59"/>
      <c r="H6" s="59"/>
      <c r="I6" s="59"/>
      <c r="J6" s="60"/>
      <c r="K6" s="61"/>
      <c r="L6" s="61"/>
      <c r="M6" s="62"/>
      <c r="N6" s="62"/>
      <c r="O6" s="62"/>
      <c r="P6" s="62"/>
      <c r="Q6" s="63"/>
      <c r="R6" s="6"/>
      <c r="S6" s="7"/>
      <c r="T6" s="7"/>
      <c r="U6" s="7"/>
    </row>
    <row r="7" spans="1:21" ht="15" customHeight="1" x14ac:dyDescent="0.25">
      <c r="A7" s="64" t="s">
        <v>88</v>
      </c>
      <c r="B7" s="65">
        <v>16</v>
      </c>
      <c r="C7" s="65" t="s">
        <v>79</v>
      </c>
      <c r="D7" s="58">
        <f>'MED-421-0.20'!I6</f>
        <v>0</v>
      </c>
      <c r="E7" s="59">
        <f>'MED-421-0.20'!I7</f>
        <v>1</v>
      </c>
      <c r="F7" s="59"/>
      <c r="G7" s="59"/>
      <c r="H7" s="59"/>
      <c r="I7" s="59">
        <f>'MED-421-0.20'!I8</f>
        <v>20</v>
      </c>
      <c r="J7" s="66">
        <f>'MED-421-0.20'!I9</f>
        <v>0.5</v>
      </c>
      <c r="K7" s="67"/>
      <c r="L7" s="67">
        <f>'MED-421-0.20'!I10</f>
        <v>75</v>
      </c>
      <c r="M7" s="68">
        <f>'MED-421-0.20'!I11</f>
        <v>1</v>
      </c>
      <c r="N7" s="68"/>
      <c r="O7" s="68"/>
      <c r="P7" s="66"/>
      <c r="Q7" s="68">
        <f>'MED-421-0.20'!I12</f>
        <v>3</v>
      </c>
      <c r="R7" s="6"/>
      <c r="S7" s="7"/>
      <c r="T7" s="7"/>
      <c r="U7" s="7"/>
    </row>
    <row r="8" spans="1:21" ht="15" customHeight="1" x14ac:dyDescent="0.25">
      <c r="A8" s="64"/>
      <c r="B8" s="65"/>
      <c r="C8" s="65"/>
      <c r="D8" s="58"/>
      <c r="E8" s="59"/>
      <c r="F8" s="59"/>
      <c r="G8" s="59"/>
      <c r="H8" s="59"/>
      <c r="I8" s="59"/>
      <c r="J8" s="66"/>
      <c r="K8" s="67"/>
      <c r="L8" s="67"/>
      <c r="M8" s="68"/>
      <c r="N8" s="68"/>
      <c r="O8" s="68"/>
      <c r="P8" s="66"/>
      <c r="Q8" s="68"/>
      <c r="R8" s="6"/>
      <c r="S8" s="7"/>
      <c r="T8" s="7"/>
      <c r="U8" s="7"/>
    </row>
    <row r="9" spans="1:21" ht="15" customHeight="1" x14ac:dyDescent="0.25">
      <c r="A9" s="64" t="s">
        <v>88</v>
      </c>
      <c r="B9" s="65">
        <v>16</v>
      </c>
      <c r="C9" s="65" t="s">
        <v>80</v>
      </c>
      <c r="D9" s="58">
        <f>'MED-421-0.53'!I7</f>
        <v>112.5</v>
      </c>
      <c r="E9" s="59"/>
      <c r="F9" s="59">
        <f>'MED-421-0.53'!I8</f>
        <v>1</v>
      </c>
      <c r="G9" s="59">
        <f>'MED-421-0.53'!I9</f>
        <v>3</v>
      </c>
      <c r="H9" s="59">
        <f>'MED-421-0.53'!I10</f>
        <v>1</v>
      </c>
      <c r="I9" s="59">
        <f>'MED-421-0.53'!I11</f>
        <v>16</v>
      </c>
      <c r="J9" s="66">
        <f>'MED-421-0.53'!I12</f>
        <v>2.0700000000000003</v>
      </c>
      <c r="K9" s="67">
        <f>'MED-421-0.53'!I13</f>
        <v>112.5</v>
      </c>
      <c r="L9" s="67">
        <f>'MED-421-0.53'!I14</f>
        <v>50</v>
      </c>
      <c r="M9" s="68">
        <f>'MED-421-0.53'!I15</f>
        <v>1</v>
      </c>
      <c r="N9" s="68">
        <f>'MED-421-0.53'!I16</f>
        <v>1</v>
      </c>
      <c r="O9" s="68">
        <f>'MED-421-0.53'!I17</f>
        <v>4</v>
      </c>
      <c r="P9" s="66">
        <f>'MED-421-0.53'!I18</f>
        <v>31.25</v>
      </c>
      <c r="Q9" s="68">
        <f>'MED-421-0.53'!I19</f>
        <v>8</v>
      </c>
      <c r="R9" s="6"/>
      <c r="S9" s="7"/>
      <c r="T9" s="7"/>
      <c r="U9" s="7"/>
    </row>
    <row r="10" spans="1:21" ht="15" customHeight="1" x14ac:dyDescent="0.25">
      <c r="A10" s="64"/>
      <c r="B10" s="65"/>
      <c r="C10" s="65"/>
      <c r="D10" s="58"/>
      <c r="E10" s="59"/>
      <c r="F10" s="59"/>
      <c r="G10" s="59"/>
      <c r="H10" s="59"/>
      <c r="I10" s="59"/>
      <c r="J10" s="66"/>
      <c r="K10" s="67"/>
      <c r="L10" s="67"/>
      <c r="M10" s="68"/>
      <c r="N10" s="68"/>
      <c r="O10" s="68"/>
      <c r="P10" s="66"/>
      <c r="Q10" s="68"/>
      <c r="R10" s="6"/>
      <c r="S10" s="7"/>
      <c r="T10" s="7"/>
      <c r="U10" s="7"/>
    </row>
    <row r="11" spans="1:21" ht="15" customHeight="1" x14ac:dyDescent="0.25">
      <c r="A11" s="64" t="s">
        <v>88</v>
      </c>
      <c r="B11" s="65">
        <v>17</v>
      </c>
      <c r="C11" s="65" t="s">
        <v>81</v>
      </c>
      <c r="D11" s="58">
        <f>'MED-421-0.90'!I7</f>
        <v>275</v>
      </c>
      <c r="E11" s="59">
        <f>'MED-421-0.90'!I8</f>
        <v>2</v>
      </c>
      <c r="F11" s="59"/>
      <c r="G11" s="59"/>
      <c r="H11" s="59"/>
      <c r="I11" s="59">
        <f>'MED-421-0.90'!I9</f>
        <v>23</v>
      </c>
      <c r="J11" s="66">
        <f>'MED-421-0.90'!I10</f>
        <v>3.75</v>
      </c>
      <c r="K11" s="66"/>
      <c r="L11" s="67">
        <f>'MED-421-0.90'!I11</f>
        <v>275</v>
      </c>
      <c r="M11" s="68">
        <f>'MED-421-0.90'!I12</f>
        <v>2</v>
      </c>
      <c r="N11" s="68"/>
      <c r="O11" s="68"/>
      <c r="P11" s="66"/>
      <c r="Q11" s="68">
        <f>'MED-421-0.90'!I13</f>
        <v>5</v>
      </c>
      <c r="R11" s="6"/>
      <c r="S11" s="7"/>
      <c r="T11" s="7"/>
      <c r="U11" s="7"/>
    </row>
    <row r="12" spans="1:21" ht="15" customHeight="1" thickBot="1" x14ac:dyDescent="0.3">
      <c r="A12" s="74"/>
      <c r="B12" s="75"/>
      <c r="C12" s="69"/>
      <c r="D12" s="70"/>
      <c r="E12" s="71"/>
      <c r="F12" s="71"/>
      <c r="G12" s="71"/>
      <c r="H12" s="71"/>
      <c r="I12" s="71"/>
      <c r="J12" s="72"/>
      <c r="K12" s="72"/>
      <c r="L12" s="72"/>
      <c r="M12" s="73"/>
      <c r="N12" s="73"/>
      <c r="O12" s="73"/>
      <c r="P12" s="72"/>
      <c r="Q12" s="73"/>
      <c r="R12" s="6"/>
      <c r="S12" s="7"/>
      <c r="T12" s="7"/>
      <c r="U12" s="7"/>
    </row>
    <row r="13" spans="1:21" ht="20.100000000000001" customHeight="1" x14ac:dyDescent="0.25">
      <c r="A13" s="92" t="s">
        <v>89</v>
      </c>
      <c r="B13" s="93"/>
      <c r="C13" s="93"/>
      <c r="D13" s="84">
        <f t="shared" ref="D13:Q13" si="0">SUM(D8:D11)</f>
        <v>387.5</v>
      </c>
      <c r="E13" s="80">
        <f>SUM(E7:E11)</f>
        <v>3</v>
      </c>
      <c r="F13" s="80">
        <f t="shared" ref="F13:H13" si="1">SUM(F7:F11)</f>
        <v>1</v>
      </c>
      <c r="G13" s="80">
        <f t="shared" si="1"/>
        <v>3</v>
      </c>
      <c r="H13" s="80">
        <f t="shared" si="1"/>
        <v>1</v>
      </c>
      <c r="I13" s="80">
        <f>SUM(I7:I11)</f>
        <v>59</v>
      </c>
      <c r="J13" s="96">
        <f>SUM(J7:J11)</f>
        <v>6.32</v>
      </c>
      <c r="K13" s="84">
        <f t="shared" si="0"/>
        <v>112.5</v>
      </c>
      <c r="L13" s="84">
        <f>SUM(L7:L11)</f>
        <v>400</v>
      </c>
      <c r="M13" s="80">
        <f t="shared" ref="M13:N13" si="2">SUM(M7:M11)</f>
        <v>4</v>
      </c>
      <c r="N13" s="80">
        <f t="shared" si="2"/>
        <v>1</v>
      </c>
      <c r="O13" s="80">
        <f>SUM(O7:O11)</f>
        <v>4</v>
      </c>
      <c r="P13" s="82">
        <f t="shared" si="0"/>
        <v>31.25</v>
      </c>
      <c r="Q13" s="80">
        <f>SUM(Q7:Q11)</f>
        <v>16</v>
      </c>
      <c r="R13" s="8"/>
      <c r="S13" s="9"/>
      <c r="T13" s="9"/>
      <c r="U13" s="9"/>
    </row>
    <row r="14" spans="1:21" s="12" customFormat="1" ht="20.100000000000001" customHeight="1" thickBot="1" x14ac:dyDescent="0.3">
      <c r="A14" s="94"/>
      <c r="B14" s="95"/>
      <c r="C14" s="95"/>
      <c r="D14" s="85"/>
      <c r="E14" s="81"/>
      <c r="F14" s="81"/>
      <c r="G14" s="81"/>
      <c r="H14" s="81"/>
      <c r="I14" s="81"/>
      <c r="J14" s="97"/>
      <c r="K14" s="85"/>
      <c r="L14" s="85"/>
      <c r="M14" s="81"/>
      <c r="N14" s="81"/>
      <c r="O14" s="81"/>
      <c r="P14" s="83"/>
      <c r="Q14" s="81"/>
      <c r="R14" s="10"/>
      <c r="S14" s="11"/>
      <c r="T14" s="11"/>
      <c r="U14" s="11"/>
    </row>
    <row r="15" spans="1:21" x14ac:dyDescent="0.25">
      <c r="Q15" s="2"/>
    </row>
  </sheetData>
  <mergeCells count="19">
    <mergeCell ref="K13:K14"/>
    <mergeCell ref="H13:H14"/>
    <mergeCell ref="O13:O14"/>
    <mergeCell ref="N13:N14"/>
    <mergeCell ref="P13:P14"/>
    <mergeCell ref="L13:L14"/>
    <mergeCell ref="A1:Q1"/>
    <mergeCell ref="A2:A5"/>
    <mergeCell ref="A13:C14"/>
    <mergeCell ref="E13:E14"/>
    <mergeCell ref="J13:J14"/>
    <mergeCell ref="B2:B5"/>
    <mergeCell ref="D13:D14"/>
    <mergeCell ref="C2:C5"/>
    <mergeCell ref="I13:I14"/>
    <mergeCell ref="Q13:Q14"/>
    <mergeCell ref="F13:F14"/>
    <mergeCell ref="G13:G14"/>
    <mergeCell ref="M13:M14"/>
  </mergeCells>
  <phoneticPr fontId="4" type="noConversion"/>
  <printOptions horizontalCentered="1" verticalCentered="1"/>
  <pageMargins left="1" right="0" top="0.3" bottom="0.25" header="0" footer="0"/>
  <pageSetup paperSize="17" scale="81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D42"/>
  <sheetViews>
    <sheetView workbookViewId="0">
      <selection activeCell="C22" sqref="C22"/>
    </sheetView>
  </sheetViews>
  <sheetFormatPr defaultColWidth="9.109375" defaultRowHeight="14.4" x14ac:dyDescent="0.3"/>
  <cols>
    <col min="1" max="2" width="9.109375" style="13"/>
    <col min="3" max="3" width="18.6640625" style="13" customWidth="1"/>
    <col min="4" max="4" width="75.6640625" style="13" customWidth="1"/>
    <col min="5" max="16384" width="9.109375" style="13"/>
  </cols>
  <sheetData>
    <row r="1" spans="2:4" x14ac:dyDescent="0.3">
      <c r="B1" s="14"/>
      <c r="C1" s="14"/>
    </row>
    <row r="2" spans="2:4" x14ac:dyDescent="0.3">
      <c r="B2" s="14"/>
      <c r="C2" s="14"/>
    </row>
    <row r="3" spans="2:4" ht="18" x14ac:dyDescent="0.3">
      <c r="B3" s="16" t="s">
        <v>9</v>
      </c>
      <c r="C3" s="16" t="s">
        <v>10</v>
      </c>
      <c r="D3" s="16" t="s">
        <v>5</v>
      </c>
    </row>
    <row r="4" spans="2:4" x14ac:dyDescent="0.3">
      <c r="B4" s="17" t="s">
        <v>11</v>
      </c>
      <c r="C4" s="18" t="s">
        <v>24</v>
      </c>
      <c r="D4" s="19" t="s">
        <v>2</v>
      </c>
    </row>
    <row r="5" spans="2:4" x14ac:dyDescent="0.3">
      <c r="B5" s="17" t="s">
        <v>12</v>
      </c>
      <c r="C5" s="18" t="s">
        <v>49</v>
      </c>
      <c r="D5" s="19" t="s">
        <v>37</v>
      </c>
    </row>
    <row r="6" spans="2:4" x14ac:dyDescent="0.3">
      <c r="B6" s="17" t="s">
        <v>13</v>
      </c>
      <c r="C6" s="18" t="s">
        <v>36</v>
      </c>
      <c r="D6" s="19" t="s">
        <v>34</v>
      </c>
    </row>
    <row r="7" spans="2:4" x14ac:dyDescent="0.3">
      <c r="B7" s="17" t="s">
        <v>33</v>
      </c>
      <c r="C7" s="18" t="s">
        <v>16</v>
      </c>
      <c r="D7" s="19" t="s">
        <v>14</v>
      </c>
    </row>
    <row r="8" spans="2:4" x14ac:dyDescent="0.3">
      <c r="B8" s="17" t="s">
        <v>19</v>
      </c>
      <c r="C8" s="18" t="s">
        <v>73</v>
      </c>
      <c r="D8" s="19" t="s">
        <v>65</v>
      </c>
    </row>
    <row r="9" spans="2:4" x14ac:dyDescent="0.3">
      <c r="B9" s="17" t="s">
        <v>20</v>
      </c>
      <c r="C9" s="18" t="s">
        <v>32</v>
      </c>
      <c r="D9" s="19" t="s">
        <v>31</v>
      </c>
    </row>
    <row r="10" spans="2:4" x14ac:dyDescent="0.3">
      <c r="B10" s="17" t="s">
        <v>21</v>
      </c>
      <c r="C10" s="18" t="s">
        <v>50</v>
      </c>
      <c r="D10" s="19" t="s">
        <v>38</v>
      </c>
    </row>
    <row r="11" spans="2:4" x14ac:dyDescent="0.3">
      <c r="B11" s="17"/>
      <c r="C11" s="18" t="s">
        <v>28</v>
      </c>
      <c r="D11" s="20" t="s">
        <v>27</v>
      </c>
    </row>
    <row r="12" spans="2:4" x14ac:dyDescent="0.3">
      <c r="B12" s="17" t="s">
        <v>22</v>
      </c>
      <c r="C12" s="18" t="s">
        <v>59</v>
      </c>
      <c r="D12" s="19" t="s">
        <v>58</v>
      </c>
    </row>
    <row r="13" spans="2:4" x14ac:dyDescent="0.3">
      <c r="B13" s="17" t="s">
        <v>62</v>
      </c>
      <c r="C13" s="18" t="s">
        <v>74</v>
      </c>
      <c r="D13" s="19" t="s">
        <v>63</v>
      </c>
    </row>
    <row r="14" spans="2:4" x14ac:dyDescent="0.3">
      <c r="B14" s="17" t="s">
        <v>23</v>
      </c>
      <c r="C14" s="18" t="s">
        <v>57</v>
      </c>
      <c r="D14" s="19" t="s">
        <v>56</v>
      </c>
    </row>
    <row r="15" spans="2:4" x14ac:dyDescent="0.3">
      <c r="B15" s="17" t="s">
        <v>25</v>
      </c>
      <c r="C15" s="18" t="s">
        <v>68</v>
      </c>
      <c r="D15" s="19" t="s">
        <v>69</v>
      </c>
    </row>
    <row r="16" spans="2:4" x14ac:dyDescent="0.3">
      <c r="B16" s="17" t="s">
        <v>41</v>
      </c>
      <c r="C16" s="18" t="s">
        <v>51</v>
      </c>
      <c r="D16" s="19" t="s">
        <v>39</v>
      </c>
    </row>
    <row r="17" spans="2:4" x14ac:dyDescent="0.3">
      <c r="B17" s="17" t="s">
        <v>43</v>
      </c>
      <c r="C17" s="18" t="s">
        <v>75</v>
      </c>
      <c r="D17" s="19" t="s">
        <v>66</v>
      </c>
    </row>
    <row r="18" spans="2:4" x14ac:dyDescent="0.3">
      <c r="B18" s="17" t="s">
        <v>44</v>
      </c>
      <c r="C18" s="18" t="s">
        <v>52</v>
      </c>
      <c r="D18" s="19" t="s">
        <v>40</v>
      </c>
    </row>
    <row r="19" spans="2:4" x14ac:dyDescent="0.3">
      <c r="B19" s="17" t="s">
        <v>67</v>
      </c>
      <c r="C19" s="18" t="s">
        <v>53</v>
      </c>
      <c r="D19" s="19" t="s">
        <v>42</v>
      </c>
    </row>
    <row r="20" spans="2:4" x14ac:dyDescent="0.3">
      <c r="B20" s="17" t="s">
        <v>45</v>
      </c>
      <c r="C20" s="18" t="s">
        <v>76</v>
      </c>
      <c r="D20" s="19" t="s">
        <v>64</v>
      </c>
    </row>
    <row r="21" spans="2:4" x14ac:dyDescent="0.3">
      <c r="B21" s="17" t="s">
        <v>46</v>
      </c>
      <c r="C21" s="18" t="s">
        <v>77</v>
      </c>
      <c r="D21" s="19" t="s">
        <v>72</v>
      </c>
    </row>
    <row r="22" spans="2:4" x14ac:dyDescent="0.3">
      <c r="B22" s="17" t="s">
        <v>70</v>
      </c>
      <c r="C22" s="18" t="s">
        <v>54</v>
      </c>
      <c r="D22" s="19" t="s">
        <v>47</v>
      </c>
    </row>
    <row r="23" spans="2:4" x14ac:dyDescent="0.3">
      <c r="B23" s="17" t="s">
        <v>71</v>
      </c>
      <c r="C23" s="18" t="s">
        <v>55</v>
      </c>
      <c r="D23" s="19" t="s">
        <v>48</v>
      </c>
    </row>
    <row r="24" spans="2:4" x14ac:dyDescent="0.3">
      <c r="B24" s="17"/>
      <c r="C24" s="21" t="s">
        <v>17</v>
      </c>
      <c r="D24" s="19" t="s">
        <v>18</v>
      </c>
    </row>
    <row r="25" spans="2:4" x14ac:dyDescent="0.3">
      <c r="B25" s="14"/>
      <c r="C25" s="14"/>
    </row>
    <row r="26" spans="2:4" x14ac:dyDescent="0.3">
      <c r="B26" s="14"/>
      <c r="C26" s="14"/>
      <c r="D26" s="15"/>
    </row>
    <row r="27" spans="2:4" x14ac:dyDescent="0.3">
      <c r="B27" s="14"/>
      <c r="C27" s="14"/>
      <c r="D27" s="15"/>
    </row>
    <row r="28" spans="2:4" x14ac:dyDescent="0.3">
      <c r="B28" s="14"/>
      <c r="C28" s="14"/>
      <c r="D28" s="15"/>
    </row>
    <row r="29" spans="2:4" x14ac:dyDescent="0.3">
      <c r="B29" s="14"/>
      <c r="C29" s="14"/>
      <c r="D29" s="15"/>
    </row>
    <row r="30" spans="2:4" x14ac:dyDescent="0.3">
      <c r="B30" s="14"/>
      <c r="C30" s="14"/>
      <c r="D30" s="15"/>
    </row>
    <row r="31" spans="2:4" x14ac:dyDescent="0.3">
      <c r="B31" s="14"/>
      <c r="C31" s="14"/>
      <c r="D31" s="15"/>
    </row>
    <row r="32" spans="2:4" x14ac:dyDescent="0.3">
      <c r="B32" s="14"/>
      <c r="C32" s="14"/>
      <c r="D32" s="15"/>
    </row>
    <row r="33" spans="2:4" x14ac:dyDescent="0.3">
      <c r="B33" s="14"/>
      <c r="C33" s="14"/>
      <c r="D33" s="15"/>
    </row>
    <row r="34" spans="2:4" x14ac:dyDescent="0.3">
      <c r="B34" s="14"/>
      <c r="C34" s="14"/>
    </row>
    <row r="35" spans="2:4" x14ac:dyDescent="0.3">
      <c r="B35" s="14"/>
      <c r="C35" s="14"/>
      <c r="D35" s="15"/>
    </row>
    <row r="36" spans="2:4" x14ac:dyDescent="0.3">
      <c r="B36" s="14"/>
      <c r="C36" s="14"/>
      <c r="D36" s="15"/>
    </row>
    <row r="37" spans="2:4" x14ac:dyDescent="0.3">
      <c r="B37" s="14"/>
      <c r="C37" s="14"/>
      <c r="D37" s="15"/>
    </row>
    <row r="38" spans="2:4" x14ac:dyDescent="0.3">
      <c r="B38" s="14"/>
      <c r="C38" s="14"/>
      <c r="D38" s="15"/>
    </row>
    <row r="39" spans="2:4" x14ac:dyDescent="0.3">
      <c r="B39" s="14"/>
      <c r="C39" s="14"/>
      <c r="D39" s="15"/>
    </row>
    <row r="40" spans="2:4" x14ac:dyDescent="0.3">
      <c r="B40" s="14"/>
      <c r="C40" s="14"/>
      <c r="D40" s="15"/>
    </row>
    <row r="41" spans="2:4" x14ac:dyDescent="0.3">
      <c r="B41" s="14"/>
      <c r="C41" s="14"/>
      <c r="D41" s="15"/>
    </row>
    <row r="42" spans="2:4" x14ac:dyDescent="0.3">
      <c r="B42" s="14"/>
      <c r="C42" s="14"/>
      <c r="D42" s="15"/>
    </row>
  </sheetData>
  <autoFilter ref="C3:D3" xr:uid="{00000000-0009-0000-0000-000001000000}">
    <sortState xmlns:xlrd2="http://schemas.microsoft.com/office/spreadsheetml/2017/richdata2" ref="C4:D16">
      <sortCondition ref="C3"/>
    </sortState>
  </autoFilter>
  <phoneticPr fontId="8" type="noConversion"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0B7A3-66A6-409D-A0DB-A1E3E0A0A0A7}">
  <dimension ref="C2:I13"/>
  <sheetViews>
    <sheetView workbookViewId="0">
      <selection activeCell="J12" sqref="J12"/>
    </sheetView>
  </sheetViews>
  <sheetFormatPr defaultColWidth="9.109375" defaultRowHeight="14.4" x14ac:dyDescent="0.3"/>
  <cols>
    <col min="1" max="2" width="9.109375" style="13"/>
    <col min="3" max="3" width="11.33203125" style="13" customWidth="1"/>
    <col min="4" max="4" width="7.88671875" style="13" customWidth="1"/>
    <col min="5" max="5" width="41.88671875" style="13" customWidth="1"/>
    <col min="6" max="6" width="9.109375" style="13" customWidth="1"/>
    <col min="7" max="9" width="12.6640625" style="13" customWidth="1"/>
    <col min="10" max="16384" width="9.109375" style="13"/>
  </cols>
  <sheetData>
    <row r="2" spans="3:9" ht="15" thickBot="1" x14ac:dyDescent="0.35"/>
    <row r="3" spans="3:9" ht="15" thickBot="1" x14ac:dyDescent="0.35">
      <c r="C3" s="104" t="s">
        <v>83</v>
      </c>
      <c r="D3" s="105"/>
      <c r="E3" s="105"/>
      <c r="F3" s="105"/>
      <c r="G3" s="105"/>
      <c r="H3" s="105"/>
      <c r="I3" s="106"/>
    </row>
    <row r="4" spans="3:9" x14ac:dyDescent="0.3">
      <c r="C4" s="109" t="s">
        <v>3</v>
      </c>
      <c r="D4" s="111" t="s">
        <v>4</v>
      </c>
      <c r="E4" s="113" t="s">
        <v>5</v>
      </c>
      <c r="F4" s="111" t="s">
        <v>6</v>
      </c>
      <c r="G4" s="115" t="s">
        <v>7</v>
      </c>
      <c r="H4" s="116"/>
      <c r="I4" s="107" t="s">
        <v>8</v>
      </c>
    </row>
    <row r="5" spans="3:9" ht="15" thickBot="1" x14ac:dyDescent="0.35">
      <c r="C5" s="110"/>
      <c r="D5" s="112"/>
      <c r="E5" s="114"/>
      <c r="F5" s="112"/>
      <c r="G5" s="22" t="s">
        <v>60</v>
      </c>
      <c r="H5" s="22" t="s">
        <v>61</v>
      </c>
      <c r="I5" s="108"/>
    </row>
    <row r="6" spans="3:9" x14ac:dyDescent="0.3">
      <c r="C6" s="23"/>
      <c r="D6" s="24"/>
      <c r="E6" s="25"/>
      <c r="F6" s="24"/>
      <c r="G6" s="36"/>
      <c r="H6" s="36"/>
      <c r="I6" s="37"/>
    </row>
    <row r="7" spans="3:9" x14ac:dyDescent="0.3">
      <c r="C7" s="44" t="s">
        <v>12</v>
      </c>
      <c r="D7" s="45">
        <v>202</v>
      </c>
      <c r="E7" s="46" t="s">
        <v>34</v>
      </c>
      <c r="F7" s="45" t="s">
        <v>0</v>
      </c>
      <c r="G7" s="47"/>
      <c r="H7" s="27">
        <v>1</v>
      </c>
      <c r="I7" s="29">
        <f t="shared" ref="I7" si="0">SUM(G7:H7)</f>
        <v>1</v>
      </c>
    </row>
    <row r="8" spans="3:9" x14ac:dyDescent="0.3">
      <c r="C8" s="26"/>
      <c r="D8" s="27">
        <v>203</v>
      </c>
      <c r="E8" s="28" t="s">
        <v>27</v>
      </c>
      <c r="F8" s="27" t="s">
        <v>29</v>
      </c>
      <c r="G8" s="27"/>
      <c r="H8" s="27">
        <f>ROUNDUP((75/100*6)+(50*12*8/12)/27,0)</f>
        <v>20</v>
      </c>
      <c r="I8" s="29">
        <f t="shared" ref="I8:I9" si="1">SUM(G8:H8)</f>
        <v>20</v>
      </c>
    </row>
    <row r="9" spans="3:9" x14ac:dyDescent="0.3">
      <c r="C9" s="26" t="s">
        <v>20</v>
      </c>
      <c r="D9" s="27">
        <v>209</v>
      </c>
      <c r="E9" s="28" t="s">
        <v>58</v>
      </c>
      <c r="F9" s="27" t="s">
        <v>15</v>
      </c>
      <c r="G9" s="27"/>
      <c r="H9" s="38">
        <f>50/100</f>
        <v>0.5</v>
      </c>
      <c r="I9" s="30">
        <f t="shared" si="1"/>
        <v>0.5</v>
      </c>
    </row>
    <row r="10" spans="3:9" x14ac:dyDescent="0.3">
      <c r="C10" s="40" t="s">
        <v>62</v>
      </c>
      <c r="D10" s="41">
        <v>606</v>
      </c>
      <c r="E10" s="42" t="s">
        <v>91</v>
      </c>
      <c r="F10" s="41" t="s">
        <v>1</v>
      </c>
      <c r="G10" s="41"/>
      <c r="H10" s="76">
        <f>50+25</f>
        <v>75</v>
      </c>
      <c r="I10" s="77">
        <f>H10</f>
        <v>75</v>
      </c>
    </row>
    <row r="11" spans="3:9" x14ac:dyDescent="0.3">
      <c r="C11" s="40" t="s">
        <v>23</v>
      </c>
      <c r="D11" s="41">
        <v>606</v>
      </c>
      <c r="E11" s="42" t="s">
        <v>40</v>
      </c>
      <c r="F11" s="41" t="s">
        <v>0</v>
      </c>
      <c r="G11" s="41"/>
      <c r="H11" s="78">
        <v>1</v>
      </c>
      <c r="I11" s="79">
        <f>H11</f>
        <v>1</v>
      </c>
    </row>
    <row r="12" spans="3:9" ht="15" thickBot="1" x14ac:dyDescent="0.35">
      <c r="C12" s="31"/>
      <c r="D12" s="32">
        <v>626</v>
      </c>
      <c r="E12" s="33" t="s">
        <v>18</v>
      </c>
      <c r="F12" s="32" t="s">
        <v>0</v>
      </c>
      <c r="G12" s="32"/>
      <c r="H12" s="32">
        <v>3</v>
      </c>
      <c r="I12" s="34">
        <v>3</v>
      </c>
    </row>
    <row r="13" spans="3:9" x14ac:dyDescent="0.3">
      <c r="C13" s="35" t="s">
        <v>90</v>
      </c>
      <c r="D13" s="20"/>
      <c r="E13" s="20"/>
      <c r="F13" s="20"/>
      <c r="G13" s="20"/>
      <c r="H13" s="20"/>
      <c r="I13" s="20"/>
    </row>
  </sheetData>
  <mergeCells count="7">
    <mergeCell ref="C3:I3"/>
    <mergeCell ref="I4:I5"/>
    <mergeCell ref="C4:C5"/>
    <mergeCell ref="D4:D5"/>
    <mergeCell ref="E4:E5"/>
    <mergeCell ref="F4:F5"/>
    <mergeCell ref="G4:H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17B7-E268-4211-A003-3B8314E625A7}">
  <dimension ref="C2:I20"/>
  <sheetViews>
    <sheetView topLeftCell="A3" workbookViewId="0">
      <selection activeCell="H11" sqref="H11"/>
    </sheetView>
  </sheetViews>
  <sheetFormatPr defaultColWidth="9.109375" defaultRowHeight="14.4" x14ac:dyDescent="0.3"/>
  <cols>
    <col min="1" max="2" width="9.109375" style="13"/>
    <col min="3" max="3" width="15.6640625" style="13" customWidth="1"/>
    <col min="4" max="4" width="12.6640625" style="13" customWidth="1"/>
    <col min="5" max="5" width="53.109375" style="13" bestFit="1" customWidth="1"/>
    <col min="6" max="9" width="12.6640625" style="13" customWidth="1"/>
    <col min="10" max="16384" width="9.109375" style="13"/>
  </cols>
  <sheetData>
    <row r="2" spans="3:9" ht="15" thickBot="1" x14ac:dyDescent="0.35"/>
    <row r="3" spans="3:9" ht="15" thickBot="1" x14ac:dyDescent="0.35">
      <c r="C3" s="104" t="s">
        <v>84</v>
      </c>
      <c r="D3" s="105"/>
      <c r="E3" s="105"/>
      <c r="F3" s="105"/>
      <c r="G3" s="105"/>
      <c r="H3" s="105"/>
      <c r="I3" s="106"/>
    </row>
    <row r="4" spans="3:9" x14ac:dyDescent="0.3">
      <c r="C4" s="109" t="s">
        <v>3</v>
      </c>
      <c r="D4" s="111" t="s">
        <v>4</v>
      </c>
      <c r="E4" s="113" t="s">
        <v>5</v>
      </c>
      <c r="F4" s="111" t="s">
        <v>6</v>
      </c>
      <c r="G4" s="115" t="s">
        <v>7</v>
      </c>
      <c r="H4" s="116"/>
      <c r="I4" s="107" t="s">
        <v>8</v>
      </c>
    </row>
    <row r="5" spans="3:9" ht="15" thickBot="1" x14ac:dyDescent="0.35">
      <c r="C5" s="110"/>
      <c r="D5" s="112"/>
      <c r="E5" s="114"/>
      <c r="F5" s="112"/>
      <c r="G5" s="22" t="s">
        <v>60</v>
      </c>
      <c r="H5" s="22" t="s">
        <v>61</v>
      </c>
      <c r="I5" s="108"/>
    </row>
    <row r="6" spans="3:9" x14ac:dyDescent="0.3">
      <c r="C6" s="23"/>
      <c r="D6" s="24"/>
      <c r="E6" s="25"/>
      <c r="F6" s="24"/>
      <c r="G6" s="36"/>
      <c r="H6" s="36"/>
      <c r="I6" s="37"/>
    </row>
    <row r="7" spans="3:9" x14ac:dyDescent="0.3">
      <c r="C7" s="44" t="s">
        <v>11</v>
      </c>
      <c r="D7" s="45">
        <v>202</v>
      </c>
      <c r="E7" s="46" t="s">
        <v>2</v>
      </c>
      <c r="F7" s="45" t="s">
        <v>1</v>
      </c>
      <c r="G7" s="47">
        <f>12.5+25+25</f>
        <v>62.5</v>
      </c>
      <c r="H7" s="47">
        <f>25+25</f>
        <v>50</v>
      </c>
      <c r="I7" s="37">
        <f t="shared" ref="I7:I19" si="0">SUM(G7:H7)</f>
        <v>112.5</v>
      </c>
    </row>
    <row r="8" spans="3:9" x14ac:dyDescent="0.3">
      <c r="C8" s="26" t="s">
        <v>13</v>
      </c>
      <c r="D8" s="27">
        <v>202</v>
      </c>
      <c r="E8" s="28" t="s">
        <v>14</v>
      </c>
      <c r="F8" s="27" t="s">
        <v>0</v>
      </c>
      <c r="G8" s="27">
        <v>1</v>
      </c>
      <c r="H8" s="27"/>
      <c r="I8" s="29">
        <f t="shared" si="0"/>
        <v>1</v>
      </c>
    </row>
    <row r="9" spans="3:9" x14ac:dyDescent="0.3">
      <c r="C9" s="26" t="s">
        <v>33</v>
      </c>
      <c r="D9" s="27">
        <v>202</v>
      </c>
      <c r="E9" s="28" t="s">
        <v>31</v>
      </c>
      <c r="F9" s="27" t="s">
        <v>0</v>
      </c>
      <c r="G9" s="27">
        <v>2</v>
      </c>
      <c r="H9" s="27">
        <v>1</v>
      </c>
      <c r="I9" s="29">
        <f t="shared" si="0"/>
        <v>3</v>
      </c>
    </row>
    <row r="10" spans="3:9" x14ac:dyDescent="0.3">
      <c r="C10" s="26" t="s">
        <v>19</v>
      </c>
      <c r="D10" s="27">
        <v>202</v>
      </c>
      <c r="E10" s="28" t="s">
        <v>86</v>
      </c>
      <c r="F10" s="27" t="s">
        <v>0</v>
      </c>
      <c r="G10" s="27"/>
      <c r="H10" s="27">
        <v>1</v>
      </c>
      <c r="I10" s="29">
        <f t="shared" si="0"/>
        <v>1</v>
      </c>
    </row>
    <row r="11" spans="3:9" x14ac:dyDescent="0.3">
      <c r="C11" s="26"/>
      <c r="D11" s="27">
        <v>203</v>
      </c>
      <c r="E11" s="28" t="s">
        <v>27</v>
      </c>
      <c r="F11" s="27" t="s">
        <v>29</v>
      </c>
      <c r="G11" s="27">
        <f>ROUNDUP((12.5+12.5+31.25+25+25)/100*6,0)</f>
        <v>7</v>
      </c>
      <c r="H11" s="27">
        <f>ROUNDUP((50+50+25+25)/100*6,0)</f>
        <v>9</v>
      </c>
      <c r="I11" s="29">
        <f t="shared" si="0"/>
        <v>16</v>
      </c>
    </row>
    <row r="12" spans="3:9" x14ac:dyDescent="0.3">
      <c r="C12" s="26" t="s">
        <v>20</v>
      </c>
      <c r="D12" s="27">
        <v>209</v>
      </c>
      <c r="E12" s="28" t="s">
        <v>58</v>
      </c>
      <c r="F12" s="27" t="s">
        <v>15</v>
      </c>
      <c r="G12" s="27">
        <f>ROUNDUP((12.5+12.5+31.25+25+25)/100,2)</f>
        <v>1.07</v>
      </c>
      <c r="H12" s="27">
        <f>(50+25+25)/100</f>
        <v>1</v>
      </c>
      <c r="I12" s="30">
        <f t="shared" si="0"/>
        <v>2.0700000000000003</v>
      </c>
    </row>
    <row r="13" spans="3:9" x14ac:dyDescent="0.3">
      <c r="C13" s="26" t="s">
        <v>22</v>
      </c>
      <c r="D13" s="27">
        <v>606</v>
      </c>
      <c r="E13" s="28" t="s">
        <v>63</v>
      </c>
      <c r="F13" s="27" t="s">
        <v>1</v>
      </c>
      <c r="G13" s="39">
        <f>12.5+25+25</f>
        <v>62.5</v>
      </c>
      <c r="H13" s="39">
        <v>50</v>
      </c>
      <c r="I13" s="37">
        <f t="shared" si="0"/>
        <v>112.5</v>
      </c>
    </row>
    <row r="14" spans="3:9" x14ac:dyDescent="0.3">
      <c r="C14" s="26" t="s">
        <v>62</v>
      </c>
      <c r="D14" s="27">
        <v>606</v>
      </c>
      <c r="E14" s="28" t="s">
        <v>91</v>
      </c>
      <c r="F14" s="27" t="s">
        <v>1</v>
      </c>
      <c r="G14" s="39"/>
      <c r="H14" s="39">
        <v>50</v>
      </c>
      <c r="I14" s="37">
        <f t="shared" si="0"/>
        <v>50</v>
      </c>
    </row>
    <row r="15" spans="3:9" x14ac:dyDescent="0.3">
      <c r="C15" s="26" t="s">
        <v>23</v>
      </c>
      <c r="D15" s="27">
        <v>606</v>
      </c>
      <c r="E15" s="28" t="s">
        <v>40</v>
      </c>
      <c r="F15" s="27" t="s">
        <v>0</v>
      </c>
      <c r="G15" s="27"/>
      <c r="H15" s="27">
        <v>1</v>
      </c>
      <c r="I15" s="29">
        <f t="shared" ref="I15:I16" si="1">SUM(G15:H15)</f>
        <v>1</v>
      </c>
    </row>
    <row r="16" spans="3:9" x14ac:dyDescent="0.3">
      <c r="C16" s="26" t="s">
        <v>25</v>
      </c>
      <c r="D16" s="27">
        <v>606</v>
      </c>
      <c r="E16" s="28" t="s">
        <v>78</v>
      </c>
      <c r="F16" s="27" t="s">
        <v>0</v>
      </c>
      <c r="G16" s="27">
        <v>1</v>
      </c>
      <c r="H16" s="27"/>
      <c r="I16" s="29">
        <f t="shared" si="1"/>
        <v>1</v>
      </c>
    </row>
    <row r="17" spans="3:9" x14ac:dyDescent="0.3">
      <c r="C17" s="26" t="s">
        <v>41</v>
      </c>
      <c r="D17" s="27">
        <v>606</v>
      </c>
      <c r="E17" s="28" t="s">
        <v>82</v>
      </c>
      <c r="F17" s="27" t="s">
        <v>0</v>
      </c>
      <c r="G17" s="27">
        <v>2</v>
      </c>
      <c r="H17" s="27">
        <v>2</v>
      </c>
      <c r="I17" s="29">
        <f t="shared" si="0"/>
        <v>4</v>
      </c>
    </row>
    <row r="18" spans="3:9" x14ac:dyDescent="0.3">
      <c r="C18" s="40" t="s">
        <v>43</v>
      </c>
      <c r="D18" s="41">
        <v>606</v>
      </c>
      <c r="E18" s="42" t="s">
        <v>85</v>
      </c>
      <c r="F18" s="41" t="s">
        <v>1</v>
      </c>
      <c r="G18" s="43">
        <v>31.25</v>
      </c>
      <c r="H18" s="43"/>
      <c r="I18" s="30">
        <f t="shared" ref="I18" si="2">SUM(G18:H18)</f>
        <v>31.25</v>
      </c>
    </row>
    <row r="19" spans="3:9" ht="15" thickBot="1" x14ac:dyDescent="0.35">
      <c r="C19" s="31"/>
      <c r="D19" s="32">
        <v>626</v>
      </c>
      <c r="E19" s="33" t="s">
        <v>18</v>
      </c>
      <c r="F19" s="32" t="s">
        <v>0</v>
      </c>
      <c r="G19" s="32">
        <v>4</v>
      </c>
      <c r="H19" s="32">
        <v>4</v>
      </c>
      <c r="I19" s="34">
        <f t="shared" si="0"/>
        <v>8</v>
      </c>
    </row>
    <row r="20" spans="3:9" x14ac:dyDescent="0.3">
      <c r="C20" s="35" t="s">
        <v>90</v>
      </c>
      <c r="D20" s="20"/>
      <c r="E20" s="20"/>
      <c r="F20" s="20"/>
      <c r="G20" s="20"/>
      <c r="H20" s="20"/>
      <c r="I20" s="20"/>
    </row>
  </sheetData>
  <mergeCells count="7">
    <mergeCell ref="C3:I3"/>
    <mergeCell ref="I4:I5"/>
    <mergeCell ref="C4:C5"/>
    <mergeCell ref="D4:D5"/>
    <mergeCell ref="E4:E5"/>
    <mergeCell ref="F4:F5"/>
    <mergeCell ref="G4:H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23390-28C9-4BD9-84FE-1B63F72C368B}">
  <dimension ref="C2:I14"/>
  <sheetViews>
    <sheetView workbookViewId="0">
      <selection activeCell="H11" sqref="H11"/>
    </sheetView>
  </sheetViews>
  <sheetFormatPr defaultColWidth="9.109375" defaultRowHeight="14.4" x14ac:dyDescent="0.3"/>
  <cols>
    <col min="1" max="2" width="9.109375" style="13"/>
    <col min="3" max="3" width="15.6640625" style="13" customWidth="1"/>
    <col min="4" max="4" width="12.6640625" style="13" customWidth="1"/>
    <col min="5" max="5" width="53.109375" style="13" bestFit="1" customWidth="1"/>
    <col min="6" max="9" width="12.6640625" style="13" customWidth="1"/>
    <col min="10" max="16384" width="9.109375" style="13"/>
  </cols>
  <sheetData>
    <row r="2" spans="3:9" ht="15" thickBot="1" x14ac:dyDescent="0.35"/>
    <row r="3" spans="3:9" ht="15" thickBot="1" x14ac:dyDescent="0.35">
      <c r="C3" s="104" t="s">
        <v>87</v>
      </c>
      <c r="D3" s="105"/>
      <c r="E3" s="105"/>
      <c r="F3" s="105"/>
      <c r="G3" s="105"/>
      <c r="H3" s="105"/>
      <c r="I3" s="106"/>
    </row>
    <row r="4" spans="3:9" x14ac:dyDescent="0.3">
      <c r="C4" s="109" t="s">
        <v>3</v>
      </c>
      <c r="D4" s="111" t="s">
        <v>4</v>
      </c>
      <c r="E4" s="113" t="s">
        <v>5</v>
      </c>
      <c r="F4" s="111" t="s">
        <v>6</v>
      </c>
      <c r="G4" s="115" t="s">
        <v>7</v>
      </c>
      <c r="H4" s="116"/>
      <c r="I4" s="107" t="s">
        <v>8</v>
      </c>
    </row>
    <row r="5" spans="3:9" ht="15" thickBot="1" x14ac:dyDescent="0.35">
      <c r="C5" s="110"/>
      <c r="D5" s="112"/>
      <c r="E5" s="114"/>
      <c r="F5" s="112"/>
      <c r="G5" s="22" t="s">
        <v>60</v>
      </c>
      <c r="H5" s="22" t="s">
        <v>61</v>
      </c>
      <c r="I5" s="108"/>
    </row>
    <row r="6" spans="3:9" x14ac:dyDescent="0.3">
      <c r="C6" s="23"/>
      <c r="D6" s="24"/>
      <c r="E6" s="25"/>
      <c r="F6" s="24"/>
      <c r="G6" s="36"/>
      <c r="H6" s="36"/>
      <c r="I6" s="37"/>
    </row>
    <row r="7" spans="3:9" x14ac:dyDescent="0.3">
      <c r="C7" s="44" t="s">
        <v>11</v>
      </c>
      <c r="D7" s="45">
        <v>202</v>
      </c>
      <c r="E7" s="46" t="s">
        <v>2</v>
      </c>
      <c r="F7" s="45" t="s">
        <v>1</v>
      </c>
      <c r="G7" s="47"/>
      <c r="H7" s="47">
        <v>275</v>
      </c>
      <c r="I7" s="37">
        <v>275</v>
      </c>
    </row>
    <row r="8" spans="3:9" x14ac:dyDescent="0.3">
      <c r="C8" s="44" t="s">
        <v>12</v>
      </c>
      <c r="D8" s="45">
        <v>202</v>
      </c>
      <c r="E8" s="28" t="s">
        <v>34</v>
      </c>
      <c r="F8" s="45" t="s">
        <v>0</v>
      </c>
      <c r="G8" s="27"/>
      <c r="H8" s="27">
        <v>2</v>
      </c>
      <c r="I8" s="29">
        <f t="shared" ref="I8:I13" si="0">SUM(G8:H8)</f>
        <v>2</v>
      </c>
    </row>
    <row r="9" spans="3:9" x14ac:dyDescent="0.3">
      <c r="C9" s="26"/>
      <c r="D9" s="27">
        <v>203</v>
      </c>
      <c r="E9" s="28" t="s">
        <v>27</v>
      </c>
      <c r="F9" s="27" t="s">
        <v>29</v>
      </c>
      <c r="G9" s="27"/>
      <c r="H9" s="27">
        <f>ROUNDUP((50+275+50)/100*6,0)</f>
        <v>23</v>
      </c>
      <c r="I9" s="29">
        <f t="shared" si="0"/>
        <v>23</v>
      </c>
    </row>
    <row r="10" spans="3:9" x14ac:dyDescent="0.3">
      <c r="C10" s="26" t="s">
        <v>20</v>
      </c>
      <c r="D10" s="27">
        <v>209</v>
      </c>
      <c r="E10" s="28" t="s">
        <v>58</v>
      </c>
      <c r="F10" s="27" t="s">
        <v>15</v>
      </c>
      <c r="G10" s="27"/>
      <c r="H10" s="27">
        <f>(50+275+50)/100</f>
        <v>3.75</v>
      </c>
      <c r="I10" s="30">
        <f t="shared" si="0"/>
        <v>3.75</v>
      </c>
    </row>
    <row r="11" spans="3:9" x14ac:dyDescent="0.3">
      <c r="C11" s="26" t="s">
        <v>62</v>
      </c>
      <c r="D11" s="27">
        <v>606</v>
      </c>
      <c r="E11" s="28" t="s">
        <v>91</v>
      </c>
      <c r="F11" s="27" t="s">
        <v>1</v>
      </c>
      <c r="G11" s="27"/>
      <c r="H11" s="39">
        <v>275</v>
      </c>
      <c r="I11" s="37">
        <v>275</v>
      </c>
    </row>
    <row r="12" spans="3:9" x14ac:dyDescent="0.3">
      <c r="C12" s="26" t="s">
        <v>23</v>
      </c>
      <c r="D12" s="27">
        <v>606</v>
      </c>
      <c r="E12" s="28" t="s">
        <v>40</v>
      </c>
      <c r="F12" s="27" t="s">
        <v>0</v>
      </c>
      <c r="G12" s="27"/>
      <c r="H12" s="27">
        <v>2</v>
      </c>
      <c r="I12" s="29">
        <f t="shared" si="0"/>
        <v>2</v>
      </c>
    </row>
    <row r="13" spans="3:9" ht="15" thickBot="1" x14ac:dyDescent="0.35">
      <c r="C13" s="31"/>
      <c r="D13" s="32">
        <v>626</v>
      </c>
      <c r="E13" s="33" t="s">
        <v>18</v>
      </c>
      <c r="F13" s="32" t="s">
        <v>0</v>
      </c>
      <c r="G13" s="32"/>
      <c r="H13" s="32">
        <v>5</v>
      </c>
      <c r="I13" s="34">
        <f t="shared" si="0"/>
        <v>5</v>
      </c>
    </row>
    <row r="14" spans="3:9" x14ac:dyDescent="0.3">
      <c r="C14" s="35" t="s">
        <v>90</v>
      </c>
      <c r="D14" s="20"/>
      <c r="E14" s="20"/>
      <c r="F14" s="20"/>
      <c r="G14" s="20"/>
      <c r="H14" s="20"/>
      <c r="I14" s="20"/>
    </row>
  </sheetData>
  <mergeCells count="7">
    <mergeCell ref="C3:I3"/>
    <mergeCell ref="C4:C5"/>
    <mergeCell ref="D4:D5"/>
    <mergeCell ref="E4:E5"/>
    <mergeCell ref="F4:F5"/>
    <mergeCell ref="G4:H4"/>
    <mergeCell ref="I4:I5"/>
  </mergeCells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Guardrail Sub-Summary 1</vt:lpstr>
      <vt:lpstr>GR Items</vt:lpstr>
      <vt:lpstr>MED-421-0.20</vt:lpstr>
      <vt:lpstr>MED-421-0.53</vt:lpstr>
      <vt:lpstr>MED-421-0.90</vt:lpstr>
      <vt:lpstr>'Guardrail Sub-Summary 1'!Print_Area</vt:lpstr>
    </vt:vector>
  </TitlesOfParts>
  <Company>District Three, Ashland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Roadway Sub-Summary</dc:title>
  <dc:creator>Shane J. Deer</dc:creator>
  <cp:lastModifiedBy>Mellen, Adam</cp:lastModifiedBy>
  <cp:lastPrinted>2007-10-19T12:22:12Z</cp:lastPrinted>
  <dcterms:created xsi:type="dcterms:W3CDTF">1998-12-15T16:04:52Z</dcterms:created>
  <dcterms:modified xsi:type="dcterms:W3CDTF">2025-12-09T12:52:09Z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